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wrcnvrt-my.sharepoint.com/personal/paul_d_smith_omnionpower_com/Documents/Documents/OmniOn Power/Website/Tools/"/>
    </mc:Choice>
  </mc:AlternateContent>
  <xr:revisionPtr revIDLastSave="0" documentId="8_{4FA209BA-7795-4EB4-B5F3-36D49FC06D48}" xr6:coauthVersionLast="47" xr6:coauthVersionMax="47" xr10:uidLastSave="{00000000-0000-0000-0000-000000000000}"/>
  <workbookProtection workbookPassword="ED30" lockStructure="1"/>
  <bookViews>
    <workbookView xWindow="29040" yWindow="480" windowWidth="23775" windowHeight="14565" xr2:uid="{00000000-000D-0000-FFFF-FFFF00000000}"/>
  </bookViews>
  <sheets>
    <sheet name="Input Parameters" sheetId="4" r:id="rId1"/>
    <sheet name="Wire Resistance Data Set" sheetId="5" state="hidden" r:id="rId2"/>
  </sheets>
  <externalReferences>
    <externalReference r:id="rId3"/>
  </externalReferences>
  <definedNames>
    <definedName name="_dis1">#REF!</definedName>
    <definedName name="_dis2">#REF!</definedName>
    <definedName name="_res05">#REF!</definedName>
    <definedName name="_res08">#REF!</definedName>
    <definedName name="_res1">#REF!</definedName>
    <definedName name="actual_max_current_1">'Input Parameters'!#REF!</definedName>
    <definedName name="actual_max_current_2">'Input Parameters'!#REF!</definedName>
    <definedName name="actual_max_current_3">'Input Parameters'!#REF!</definedName>
    <definedName name="actual_max_current_4">'Input Parameters'!#REF!</definedName>
    <definedName name="channels_required_1_pair">'Input Parameters'!#REF!</definedName>
    <definedName name="channels_required_2_pair">'Input Parameters'!#REF!</definedName>
    <definedName name="channels_required_3_pair">'Input Parameters'!#REF!</definedName>
    <definedName name="channels_required_4_pair">'Input Parameters'!#REF!</definedName>
    <definedName name="Current_at_Minimum_Input_Voltage_at_Remote_Load">'Input Parameters'!$F$32</definedName>
    <definedName name="effeciency">'Input Parameters'!#REF!</definedName>
    <definedName name="icon">#REF!</definedName>
    <definedName name="Low_end_of_VoltageTolerance">'Input Parameters'!#REF!</definedName>
    <definedName name="Max_Distance_one_way">'Input Parameters'!$F$26</definedName>
    <definedName name="Max_Distance_one_way_if_V_limited">'Input Parameters'!$F$35</definedName>
    <definedName name="Maximum_Voltage_Drop">'Input Parameters'!$F$33</definedName>
    <definedName name="min_input_current_threshold">'Input Parameters'!#REF!</definedName>
    <definedName name="min_input_voltage">'Input Parameters'!$F$9</definedName>
    <definedName name="min_source_current">'Input Parameters'!#REF!</definedName>
    <definedName name="min_source_voltage">'Input Parameters'!$F$5</definedName>
    <definedName name="number_of_cards_required_1_pair">'Input Parameters'!#REF!</definedName>
    <definedName name="number_of_cards_required_2_pair">'Input Parameters'!#REF!</definedName>
    <definedName name="number_of_cards_required_3_pair">'Input Parameters'!#REF!</definedName>
    <definedName name="number_of_cards_required_4_pair">'Input Parameters'!$F$37</definedName>
    <definedName name="number_of_pairs_1">'Input Parameters'!#REF!</definedName>
    <definedName name="number_of_pairs_2">'Input Parameters'!#REF!</definedName>
    <definedName name="number_of_pairs_3">'Input Parameters'!#REF!</definedName>
    <definedName name="number_of_pairs_4">'Input Parameters'!#REF!</definedName>
    <definedName name="number_of_pairs_required_1">'Input Parameters'!#REF!</definedName>
    <definedName name="number_of_pairs_required_2">'Input Parameters'!#REF!</definedName>
    <definedName name="number_of_pairs_required_3">'Input Parameters'!#REF!</definedName>
    <definedName name="number_of_pairs_required_4">'Input Parameters'!$F$38</definedName>
    <definedName name="ohms_per_thousand_feet">'Wire Resistance Data Set'!$H$16:$H$27</definedName>
    <definedName name="ohms_per_thousand_meters">'Wire Resistance Data Set'!$I$16:$I$27</definedName>
    <definedName name="Ohms_per_thousand_meters__1_conductor">'Input Parameters'!$F$21</definedName>
    <definedName name="one_way_distance">'Input Parameters'!#REF!</definedName>
    <definedName name="OPTF">'Input Parameters'!$F$21</definedName>
    <definedName name="pwr">#REF!</definedName>
    <definedName name="rating_select">#REF!</definedName>
    <definedName name="Resistance_if_voltage_limited">'Input Parameters'!$F$34</definedName>
    <definedName name="resistivity">'Wire Resistance Data Set'!$G$4</definedName>
    <definedName name="Round_trip_resistance_at_max_current">'Input Parameters'!$F$25</definedName>
    <definedName name="temp_ambient">'[1]UL 310 Ampacity'!$E$6</definedName>
    <definedName name="temp_correction">#REF!</definedName>
    <definedName name="temp_wire">'[1]UL 310 Ampacity'!$E$5</definedName>
    <definedName name="theoretical_max_stable_current">'Input Parameters'!#REF!</definedName>
    <definedName name="theoretical_max_stable_current_1">'Input Parameters'!#REF!</definedName>
    <definedName name="theoretical_max_stable_current_2">'Input Parameters'!#REF!</definedName>
    <definedName name="theoretical_max_stable_current_3">'Input Parameters'!#REF!</definedName>
    <definedName name="theoretical_max_stable_current_4">'Input Parameters'!#REF!</definedName>
    <definedName name="total_loop_resistance_1">'Input Parameters'!#REF!</definedName>
    <definedName name="total_loop_resistance_2">'Input Parameters'!#REF!</definedName>
    <definedName name="total_loop_resistance_3">'Input Parameters'!#REF!</definedName>
    <definedName name="total_loop_resistance_4">'Input Parameters'!#REF!</definedName>
    <definedName name="VA_limited_current">'Input Parameters'!#REF!</definedName>
    <definedName name="VA_limited_current__95W">'Input Parameters'!$F$24</definedName>
    <definedName name="Voltage_at_remote_end">'Input Parameters'!$F$28</definedName>
    <definedName name="voltage_available_to_load_1_pair">'Input Parameters'!#REF!</definedName>
    <definedName name="voltage_available_to_load_2_pair">'Input Parameters'!#REF!</definedName>
    <definedName name="voltage_available_to_load_3_pair">'Input Parameters'!#REF!</definedName>
    <definedName name="voltage_available_to_load_4_pair">'Input Parameters'!#REF!</definedName>
    <definedName name="Voltage_drop_in_wire">'Input Parameters'!$F$27</definedName>
    <definedName name="voltage_drop_in_wire_at_actual_max_current_1">'Input Parameters'!#REF!</definedName>
    <definedName name="voltage_drop_in_wire_at_actual_max_current_2">'Input Parameters'!#REF!</definedName>
    <definedName name="voltage_drop_in_wire_at_actual_max_current_3">'Input Parameters'!#REF!</definedName>
    <definedName name="voltage_drop_in_wire_at_actual_max_current_4">'Input Parameters'!#REF!</definedName>
    <definedName name="watts_at_48v">'Input Parameters'!$F$11</definedName>
    <definedName name="watts_per_channel_at_1_pair">'Input Parameters'!#REF!</definedName>
    <definedName name="watts_per_channel_at_2_pair">'Input Parameters'!#REF!</definedName>
    <definedName name="watts_per_channel_at_3_pair">'Input Parameters'!#REF!</definedName>
    <definedName name="watts_per_channel_at_4_pair">'Input Parameters'!#REF!</definedName>
    <definedName name="wire_gage">'Input Parameters'!$F$13</definedName>
    <definedName name="wire_gages">'Wire Resistance Data Set'!$B$16:$B$27</definedName>
    <definedName name="wire_size">#REF!</definedName>
  </definedNames>
  <calcPr calcId="191029"/>
  <customWorkbookViews>
    <customWorkbookView name="Viewing Area" guid="{80BCE19E-6A83-47B6-B8B9-5AD5475E47AD}" maximized="1" windowWidth="817" windowHeight="500" activeSheetId="4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 l="1"/>
  <c r="F25" i="4" s="1"/>
  <c r="F27" i="4" s="1"/>
  <c r="F28" i="4" s="1"/>
  <c r="F29" i="4" s="1"/>
  <c r="F32" i="4"/>
  <c r="F33" i="4"/>
  <c r="C27" i="5"/>
  <c r="E27" i="5" s="1"/>
  <c r="H27" i="5" s="1"/>
  <c r="I27" i="5" s="1"/>
  <c r="C6" i="5"/>
  <c r="E6" i="5"/>
  <c r="H6" i="5" s="1"/>
  <c r="I6" i="5" s="1"/>
  <c r="C5" i="5"/>
  <c r="E5" i="5" s="1"/>
  <c r="H5" i="5" s="1"/>
  <c r="I5" i="5" s="1"/>
  <c r="C7" i="5"/>
  <c r="E7" i="5"/>
  <c r="H7" i="5" s="1"/>
  <c r="I7" i="5" s="1"/>
  <c r="C8" i="5"/>
  <c r="E8" i="5"/>
  <c r="H8" i="5"/>
  <c r="I8" i="5"/>
  <c r="C9" i="5"/>
  <c r="E9" i="5"/>
  <c r="H9" i="5" s="1"/>
  <c r="I9" i="5" s="1"/>
  <c r="C10" i="5"/>
  <c r="C11" i="5"/>
  <c r="E11" i="5"/>
  <c r="H11" i="5"/>
  <c r="I11" i="5" s="1"/>
  <c r="C12" i="5"/>
  <c r="E12" i="5" s="1"/>
  <c r="H12" i="5" s="1"/>
  <c r="I12" i="5" s="1"/>
  <c r="C13" i="5"/>
  <c r="E13" i="5"/>
  <c r="H13" i="5"/>
  <c r="I13" i="5" s="1"/>
  <c r="C14" i="5"/>
  <c r="D14" i="5" s="1"/>
  <c r="C15" i="5"/>
  <c r="E15" i="5" s="1"/>
  <c r="H15" i="5" s="1"/>
  <c r="I15" i="5" s="1"/>
  <c r="C16" i="5"/>
  <c r="D16" i="5" s="1"/>
  <c r="E16" i="5"/>
  <c r="H16" i="5" s="1"/>
  <c r="I16" i="5" s="1"/>
  <c r="F21" i="4" s="1"/>
  <c r="C17" i="5"/>
  <c r="E17" i="5" s="1"/>
  <c r="H17" i="5" s="1"/>
  <c r="I17" i="5" s="1"/>
  <c r="C18" i="5"/>
  <c r="E18" i="5" s="1"/>
  <c r="H18" i="5" s="1"/>
  <c r="I18" i="5" s="1"/>
  <c r="C19" i="5"/>
  <c r="D19" i="5" s="1"/>
  <c r="C20" i="5"/>
  <c r="E20" i="5" s="1"/>
  <c r="H20" i="5" s="1"/>
  <c r="I20" i="5" s="1"/>
  <c r="C21" i="5"/>
  <c r="D21" i="5" s="1"/>
  <c r="C22" i="5"/>
  <c r="C23" i="5"/>
  <c r="E23" i="5"/>
  <c r="H23" i="5"/>
  <c r="I23" i="5" s="1"/>
  <c r="C24" i="5"/>
  <c r="E24" i="5" s="1"/>
  <c r="H24" i="5" s="1"/>
  <c r="I24" i="5" s="1"/>
  <c r="C25" i="5"/>
  <c r="E25" i="5" s="1"/>
  <c r="H25" i="5" s="1"/>
  <c r="I25" i="5" s="1"/>
  <c r="C26" i="5"/>
  <c r="E26" i="5" s="1"/>
  <c r="H26" i="5" s="1"/>
  <c r="I26" i="5" s="1"/>
  <c r="D27" i="5"/>
  <c r="D23" i="5"/>
  <c r="D20" i="5"/>
  <c r="D13" i="5"/>
  <c r="D11" i="5"/>
  <c r="D9" i="5"/>
  <c r="D8" i="5"/>
  <c r="D7" i="5"/>
  <c r="D6" i="5"/>
  <c r="E22" i="5"/>
  <c r="H22" i="5" s="1"/>
  <c r="I22" i="5" s="1"/>
  <c r="D22" i="5"/>
  <c r="E10" i="5"/>
  <c r="H10" i="5"/>
  <c r="I10" i="5"/>
  <c r="D10" i="5"/>
  <c r="D5" i="5"/>
  <c r="D18" i="5"/>
  <c r="D17" i="5"/>
  <c r="D25" i="5"/>
  <c r="F38" i="4"/>
  <c r="F37" i="4"/>
  <c r="E14" i="5" l="1"/>
  <c r="H14" i="5" s="1"/>
  <c r="I14" i="5" s="1"/>
  <c r="D26" i="5"/>
  <c r="D24" i="5"/>
  <c r="E21" i="5"/>
  <c r="H21" i="5" s="1"/>
  <c r="I21" i="5" s="1"/>
  <c r="E19" i="5"/>
  <c r="H19" i="5" s="1"/>
  <c r="I19" i="5" s="1"/>
  <c r="F6" i="5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D15" i="5"/>
  <c r="D12" i="5"/>
  <c r="F34" i="4"/>
  <c r="F35" i="4" s="1"/>
  <c r="F26" i="4"/>
  <c r="F17" i="4" l="1"/>
  <c r="H17" i="4" s="1"/>
</calcChain>
</file>

<file path=xl/sharedStrings.xml><?xml version="1.0" encoding="utf-8"?>
<sst xmlns="http://schemas.openxmlformats.org/spreadsheetml/2006/main" count="72" uniqueCount="61">
  <si>
    <t>Version:</t>
  </si>
  <si>
    <t>Size</t>
  </si>
  <si>
    <t>Dia</t>
  </si>
  <si>
    <t>Cross Sectional Area</t>
  </si>
  <si>
    <t>Weight</t>
  </si>
  <si>
    <t>Copper</t>
  </si>
  <si>
    <t>Resistance</t>
  </si>
  <si>
    <t>AWG</t>
  </si>
  <si>
    <t>in</t>
  </si>
  <si>
    <t>cir. mils</t>
  </si>
  <si>
    <t xml:space="preserve">sq. in. </t>
  </si>
  <si>
    <t>lb/1000ft</t>
  </si>
  <si>
    <t>Resistivity</t>
  </si>
  <si>
    <t>Ω/1000ft</t>
  </si>
  <si>
    <t>Ω/1000m</t>
  </si>
  <si>
    <t>Ω-ft</t>
  </si>
  <si>
    <t>4/0</t>
  </si>
  <si>
    <t>3/0</t>
  </si>
  <si>
    <t>2/0</t>
  </si>
  <si>
    <t>1/0</t>
  </si>
  <si>
    <t>Step 1</t>
  </si>
  <si>
    <t>Step 2</t>
  </si>
  <si>
    <t>Step 3</t>
  </si>
  <si>
    <t>Pairs</t>
  </si>
  <si>
    <t>Ohms</t>
  </si>
  <si>
    <t>Amps</t>
  </si>
  <si>
    <t>Volts</t>
  </si>
  <si>
    <t>Supporting Intermediate Results for each Option:</t>
  </si>
  <si>
    <t xml:space="preserve">Wire Conductivity </t>
  </si>
  <si>
    <t>Number of Converter Cards Required:</t>
  </si>
  <si>
    <t>Cards</t>
  </si>
  <si>
    <t>Number of Pairs Required:</t>
  </si>
  <si>
    <t xml:space="preserve">     Watts</t>
  </si>
  <si>
    <t xml:space="preserve">     Gage</t>
  </si>
  <si>
    <t>User entered data (Tab key toggles cursor between orange boxes)</t>
  </si>
  <si>
    <t>Ohms per thousand meters (1 conductor):</t>
  </si>
  <si>
    <t>Ohms per thousand meters</t>
  </si>
  <si>
    <t>Feet</t>
  </si>
  <si>
    <t>What wire gage do you use in your network for remote power?*</t>
  </si>
  <si>
    <t>Step 4</t>
  </si>
  <si>
    <t xml:space="preserve">     Volts</t>
  </si>
  <si>
    <t>What is the minimum input voltage at the source?</t>
  </si>
  <si>
    <t>How many Watts are needed at 48Volts in the remote device?</t>
  </si>
  <si>
    <t>What is the minimum input voltage required at the remote load?</t>
  </si>
  <si>
    <t>41.25 Volts is recommended for traditional systems</t>
  </si>
  <si>
    <t xml:space="preserve">57 Volts is recommended for systems with converter boost in the limiter </t>
  </si>
  <si>
    <t>Round trip resistance at max current:</t>
  </si>
  <si>
    <t>Max Distance one way:</t>
  </si>
  <si>
    <t>Voltage at remote end:</t>
  </si>
  <si>
    <t>Headroom on Min Voltage (must be postive):</t>
  </si>
  <si>
    <t>Power Express Reach Calculator</t>
  </si>
  <si>
    <t>Max Distance one way if V limited:</t>
  </si>
  <si>
    <t>Results of Calculations</t>
  </si>
  <si>
    <t>The one way distance from the 96.6W power source to the remote cabinet is:</t>
  </si>
  <si>
    <t>Wire resistance of wire at voltage limit:</t>
  </si>
  <si>
    <t>Maximum Voltage Drop:</t>
  </si>
  <si>
    <t>Current at Minimum Input Voltage at Remote Load:</t>
  </si>
  <si>
    <t>VA Limit Calculations</t>
  </si>
  <si>
    <t>Voltage Limit Calculations</t>
  </si>
  <si>
    <t>Max current at VA limit (96W):</t>
  </si>
  <si>
    <t>Voltage drop in 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</si>
</sst>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0"/>
    <numFmt numFmtId="166" formatCode="0.000E+00"/>
    <numFmt numFmtId="167" formatCode="0.0000E+00"/>
    <numFmt numFmtId="168" formatCode="0.00000"/>
    <numFmt numFmtId="169" formatCode="0.000"/>
    <numFmt numFmtId="170" formatCode="0.000000"/>
    <numFmt numFmtId="171" formatCode="_(* #,##0.0_);_(* \(#,##0.0\);_(* &quot;-&quot;??_);_(@_)"/>
    <numFmt numFmtId="172" formatCode="_(* #,##0_);_(* \(#,##0\);_(* &quot;-&quot;??_);_(@_)"/>
  </numFmts>
  <fonts count="12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1"/>
      <color indexed="8"/>
      <name val="Arial"/>
      <family val="2"/>
    </font>
    <font>
      <sz val="11"/>
      <name val="Arial"/>
      <family val="2"/>
    </font>
    <font>
      <b/>
      <sz val="14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0" xfId="0" applyFont="1"/>
    <xf numFmtId="10" fontId="7" fillId="0" borderId="0" xfId="0" applyNumberFormat="1" applyFont="1"/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/>
    <xf numFmtId="0" fontId="9" fillId="0" borderId="0" xfId="0" applyFont="1" applyAlignment="1">
      <alignment horizontal="right"/>
    </xf>
    <xf numFmtId="14" fontId="9" fillId="0" borderId="0" xfId="0" applyNumberFormat="1" applyFont="1"/>
    <xf numFmtId="0" fontId="5" fillId="0" borderId="0" xfId="0" applyFont="1"/>
    <xf numFmtId="0" fontId="4" fillId="0" borderId="0" xfId="0" applyFont="1"/>
    <xf numFmtId="0" fontId="6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0" borderId="0" xfId="0" applyFont="1" applyAlignment="1">
      <alignment horizontal="right"/>
    </xf>
    <xf numFmtId="0" fontId="0" fillId="3" borderId="0" xfId="0" applyFill="1"/>
    <xf numFmtId="0" fontId="3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2" fontId="4" fillId="4" borderId="0" xfId="0" applyNumberFormat="1" applyFont="1" applyFill="1"/>
    <xf numFmtId="0" fontId="0" fillId="5" borderId="0" xfId="0" applyFill="1"/>
    <xf numFmtId="0" fontId="3" fillId="2" borderId="0" xfId="0" applyFont="1" applyFill="1" applyProtection="1">
      <protection locked="0"/>
    </xf>
    <xf numFmtId="0" fontId="6" fillId="0" borderId="0" xfId="0" applyFont="1"/>
    <xf numFmtId="0" fontId="5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6" fillId="0" borderId="0" xfId="0" applyFont="1" applyAlignment="1">
      <alignment horizontal="left"/>
    </xf>
    <xf numFmtId="0" fontId="6" fillId="2" borderId="0" xfId="0" applyFont="1" applyFill="1" applyProtection="1">
      <protection locked="0"/>
    </xf>
    <xf numFmtId="0" fontId="11" fillId="6" borderId="0" xfId="0" quotePrefix="1" applyFont="1" applyFill="1"/>
    <xf numFmtId="0" fontId="0" fillId="6" borderId="0" xfId="0" applyFill="1"/>
    <xf numFmtId="0" fontId="5" fillId="0" borderId="0" xfId="0" applyFont="1" applyAlignment="1">
      <alignment horizontal="left"/>
    </xf>
    <xf numFmtId="0" fontId="10" fillId="5" borderId="0" xfId="0" applyFont="1" applyFill="1" applyAlignment="1">
      <alignment horizontal="right"/>
    </xf>
    <xf numFmtId="0" fontId="5" fillId="5" borderId="0" xfId="0" applyFont="1" applyFill="1" applyAlignment="1">
      <alignment horizontal="left"/>
    </xf>
    <xf numFmtId="171" fontId="3" fillId="5" borderId="0" xfId="1" applyNumberFormat="1" applyFont="1" applyFill="1" applyProtection="1"/>
    <xf numFmtId="172" fontId="3" fillId="5" borderId="0" xfId="1" applyNumberFormat="1" applyFont="1" applyFill="1" applyProtection="1"/>
    <xf numFmtId="0" fontId="4" fillId="7" borderId="1" xfId="0" applyFont="1" applyFill="1" applyBorder="1"/>
    <xf numFmtId="0" fontId="4" fillId="7" borderId="2" xfId="0" applyFont="1" applyFill="1" applyBorder="1"/>
    <xf numFmtId="0" fontId="5" fillId="7" borderId="3" xfId="0" applyFont="1" applyFill="1" applyBorder="1"/>
    <xf numFmtId="0" fontId="5" fillId="7" borderId="4" xfId="0" applyFont="1" applyFill="1" applyBorder="1"/>
    <xf numFmtId="0" fontId="4" fillId="7" borderId="5" xfId="0" applyFont="1" applyFill="1" applyBorder="1"/>
    <xf numFmtId="0" fontId="4" fillId="7" borderId="6" xfId="0" applyFont="1" applyFill="1" applyBorder="1"/>
    <xf numFmtId="0" fontId="0" fillId="5" borderId="0" xfId="0" applyFill="1" applyAlignment="1">
      <alignment horizontal="center"/>
    </xf>
    <xf numFmtId="0" fontId="10" fillId="5" borderId="0" xfId="0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</xdr:colOff>
      <xdr:row>0</xdr:row>
      <xdr:rowOff>47640</xdr:rowOff>
    </xdr:from>
    <xdr:to>
      <xdr:col>7</xdr:col>
      <xdr:colOff>996950</xdr:colOff>
      <xdr:row>1</xdr:row>
      <xdr:rowOff>142858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54950" y="47640"/>
          <a:ext cx="981075" cy="3238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wr64318/Local%20Settings/Temporary%20Internet%20Files/OLK79/Wire%20siz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 310 Ampacity"/>
      <sheetName val="Size &amp; Weight"/>
      <sheetName val="Sheet3"/>
    </sheetNames>
    <sheetDataSet>
      <sheetData sheetId="0">
        <row r="5">
          <cell r="E5">
            <v>75</v>
          </cell>
        </row>
        <row r="6">
          <cell r="E6">
            <v>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6"/>
  <sheetViews>
    <sheetView showGridLines="0" tabSelected="1" showOutlineSymbols="0" zoomScaleNormal="100" workbookViewId="0">
      <selection activeCell="F11" sqref="F11"/>
    </sheetView>
  </sheetViews>
  <sheetFormatPr defaultColWidth="0" defaultRowHeight="14" zeroHeight="1" x14ac:dyDescent="0.3"/>
  <cols>
    <col min="1" max="1" width="11.25" customWidth="1"/>
    <col min="2" max="2" width="27.08203125" customWidth="1"/>
    <col min="3" max="3" width="14.75" customWidth="1"/>
    <col min="4" max="4" width="12.83203125" customWidth="1"/>
    <col min="5" max="5" width="17.58203125" customWidth="1"/>
    <col min="6" max="6" width="9.75" customWidth="1"/>
    <col min="7" max="7" width="9.5" customWidth="1"/>
    <col min="8" max="8" width="13.25" customWidth="1"/>
    <col min="9" max="16384" width="9" hidden="1"/>
  </cols>
  <sheetData>
    <row r="1" spans="1:8" ht="18" x14ac:dyDescent="0.4">
      <c r="A1" s="43" t="s">
        <v>50</v>
      </c>
      <c r="B1" s="44"/>
      <c r="C1" s="44"/>
      <c r="E1" s="22" t="s">
        <v>0</v>
      </c>
      <c r="F1" s="23">
        <v>41484</v>
      </c>
    </row>
    <row r="2" spans="1:8" x14ac:dyDescent="0.3">
      <c r="A2" s="24"/>
      <c r="E2" s="25"/>
      <c r="F2" s="25"/>
      <c r="G2" s="25"/>
      <c r="H2" s="25"/>
    </row>
    <row r="3" spans="1:8" x14ac:dyDescent="0.3">
      <c r="A3" s="26" t="s">
        <v>34</v>
      </c>
      <c r="B3" s="27"/>
      <c r="C3" s="28"/>
      <c r="D3" s="28"/>
      <c r="E3" s="28"/>
      <c r="F3" s="28"/>
      <c r="G3" s="28"/>
      <c r="H3" s="28"/>
    </row>
    <row r="4" spans="1:8" x14ac:dyDescent="0.3">
      <c r="A4" s="25"/>
      <c r="B4" s="25"/>
      <c r="C4" s="25"/>
      <c r="D4" s="25"/>
      <c r="E4" s="25"/>
      <c r="F4" s="25"/>
      <c r="G4" s="25"/>
      <c r="H4" s="24"/>
    </row>
    <row r="5" spans="1:8" x14ac:dyDescent="0.3">
      <c r="A5" s="24" t="s">
        <v>20</v>
      </c>
      <c r="B5" s="24" t="s">
        <v>41</v>
      </c>
      <c r="C5" s="25"/>
      <c r="D5" s="25"/>
      <c r="E5" s="25"/>
      <c r="F5" s="42">
        <v>57</v>
      </c>
      <c r="G5" s="45" t="s">
        <v>40</v>
      </c>
      <c r="H5" s="24"/>
    </row>
    <row r="6" spans="1:8" x14ac:dyDescent="0.3">
      <c r="A6" s="24"/>
      <c r="B6" s="25" t="s">
        <v>44</v>
      </c>
      <c r="C6" s="25"/>
      <c r="D6" s="25"/>
      <c r="E6" s="25"/>
      <c r="F6" s="45"/>
      <c r="G6" s="45"/>
      <c r="H6" s="24"/>
    </row>
    <row r="7" spans="1:8" x14ac:dyDescent="0.3">
      <c r="A7" s="24"/>
      <c r="B7" s="25" t="s">
        <v>45</v>
      </c>
      <c r="C7" s="25"/>
      <c r="D7" s="25"/>
      <c r="E7" s="25"/>
      <c r="F7" s="45"/>
      <c r="G7" s="45"/>
      <c r="H7" s="24"/>
    </row>
    <row r="8" spans="1:8" x14ac:dyDescent="0.3">
      <c r="A8" s="24"/>
      <c r="B8" s="37"/>
      <c r="C8" s="25"/>
      <c r="D8" s="25"/>
      <c r="E8" s="25"/>
      <c r="F8" s="25"/>
      <c r="G8" s="29"/>
      <c r="H8" s="24"/>
    </row>
    <row r="9" spans="1:8" x14ac:dyDescent="0.3">
      <c r="A9" s="24" t="s">
        <v>21</v>
      </c>
      <c r="B9" s="24" t="s">
        <v>43</v>
      </c>
      <c r="C9" s="25"/>
      <c r="D9" s="25"/>
      <c r="E9" s="25"/>
      <c r="F9" s="42">
        <v>38</v>
      </c>
      <c r="G9" s="45" t="s">
        <v>40</v>
      </c>
      <c r="H9" s="24"/>
    </row>
    <row r="10" spans="1:8" x14ac:dyDescent="0.3">
      <c r="A10" s="24"/>
      <c r="B10" s="37"/>
      <c r="C10" s="25"/>
      <c r="D10" s="25"/>
      <c r="E10" s="25"/>
      <c r="F10" s="25"/>
      <c r="G10" s="29"/>
      <c r="H10" s="24"/>
    </row>
    <row r="11" spans="1:8" x14ac:dyDescent="0.3">
      <c r="A11" s="24" t="s">
        <v>22</v>
      </c>
      <c r="B11" s="24" t="s">
        <v>42</v>
      </c>
      <c r="C11" s="25"/>
      <c r="D11" s="25"/>
      <c r="E11" s="25"/>
      <c r="F11" s="42">
        <v>86</v>
      </c>
      <c r="G11" s="41" t="s">
        <v>32</v>
      </c>
      <c r="H11" s="24"/>
    </row>
    <row r="12" spans="1:8" x14ac:dyDescent="0.3">
      <c r="A12" s="24"/>
      <c r="B12" s="37"/>
      <c r="C12" s="25"/>
      <c r="D12" s="25"/>
      <c r="E12" s="25"/>
      <c r="F12" s="25"/>
      <c r="G12" s="29"/>
      <c r="H12" s="24"/>
    </row>
    <row r="13" spans="1:8" x14ac:dyDescent="0.3">
      <c r="A13" s="24" t="s">
        <v>39</v>
      </c>
      <c r="B13" s="24" t="s">
        <v>38</v>
      </c>
      <c r="C13" s="25"/>
      <c r="E13" s="25"/>
      <c r="F13" s="36">
        <v>12</v>
      </c>
      <c r="G13" s="41" t="s">
        <v>33</v>
      </c>
      <c r="H13" s="24"/>
    </row>
    <row r="14" spans="1:8" s="30" customFormat="1" x14ac:dyDescent="0.3">
      <c r="A14"/>
      <c r="B14"/>
      <c r="C14"/>
      <c r="D14"/>
      <c r="E14"/>
      <c r="F14"/>
      <c r="G14"/>
      <c r="H14"/>
    </row>
    <row r="15" spans="1:8" ht="14.5" thickBot="1" x14ac:dyDescent="0.35">
      <c r="A15" s="24" t="s">
        <v>52</v>
      </c>
      <c r="B15" s="25"/>
      <c r="C15" s="25"/>
      <c r="D15" s="25"/>
      <c r="E15" s="25"/>
      <c r="F15" s="25"/>
      <c r="G15" s="25"/>
      <c r="H15" s="25"/>
    </row>
    <row r="16" spans="1:8" x14ac:dyDescent="0.3">
      <c r="A16" s="24"/>
      <c r="B16" s="25"/>
      <c r="C16" s="25"/>
      <c r="D16" s="25"/>
      <c r="E16" s="25"/>
      <c r="F16" s="50"/>
      <c r="G16" s="51"/>
      <c r="H16" s="25"/>
    </row>
    <row r="17" spans="1:8" x14ac:dyDescent="0.3">
      <c r="A17" s="24"/>
      <c r="B17" s="24" t="s">
        <v>53</v>
      </c>
      <c r="C17" s="25"/>
      <c r="D17" s="25"/>
      <c r="E17" s="25"/>
      <c r="F17" s="52">
        <f>MIN(Max_Distance_one_way,Max_Distance_one_way_if_V_limited)</f>
        <v>1071</v>
      </c>
      <c r="G17" s="53" t="s">
        <v>37</v>
      </c>
      <c r="H17" s="25" t="str">
        <f>IF(F17=Max_Distance_one_way,"VA Limit","Voltage Limit")</f>
        <v>VA Limit</v>
      </c>
    </row>
    <row r="18" spans="1:8" ht="14.5" thickBot="1" x14ac:dyDescent="0.35">
      <c r="A18" s="24"/>
      <c r="B18" s="25"/>
      <c r="C18" s="25"/>
      <c r="D18" s="25"/>
      <c r="E18" s="25"/>
      <c r="F18" s="54"/>
      <c r="G18" s="55"/>
      <c r="H18" s="25"/>
    </row>
    <row r="19" spans="1:8" s="35" customFormat="1" hidden="1" x14ac:dyDescent="0.3">
      <c r="A19" s="31" t="s">
        <v>27</v>
      </c>
      <c r="B19" s="32"/>
      <c r="C19" s="32"/>
      <c r="D19" s="32"/>
      <c r="E19" s="32"/>
      <c r="F19" s="32"/>
      <c r="G19" s="32"/>
      <c r="H19" s="32"/>
    </row>
    <row r="20" spans="1:8" hidden="1" x14ac:dyDescent="0.3">
      <c r="A20" s="31"/>
      <c r="B20" s="32"/>
      <c r="C20" s="32"/>
      <c r="D20" s="32"/>
      <c r="E20" s="32"/>
      <c r="F20" s="32"/>
      <c r="G20" s="32"/>
      <c r="H20" s="32"/>
    </row>
    <row r="21" spans="1:8" hidden="1" x14ac:dyDescent="0.3">
      <c r="A21" s="31"/>
      <c r="B21" s="32" t="s">
        <v>28</v>
      </c>
      <c r="C21" s="32"/>
      <c r="D21" s="32"/>
      <c r="E21" s="33" t="s">
        <v>35</v>
      </c>
      <c r="F21" s="34">
        <f>LOOKUP(wire_gage,wire_gages,ohms_per_thousand_meters)</f>
        <v>5.6100315856882021</v>
      </c>
      <c r="G21" s="32" t="s">
        <v>36</v>
      </c>
      <c r="H21" s="32"/>
    </row>
    <row r="22" spans="1:8" hidden="1" x14ac:dyDescent="0.3">
      <c r="A22" s="31"/>
      <c r="B22" s="32"/>
      <c r="C22" s="32"/>
      <c r="D22" s="32"/>
      <c r="E22" s="33"/>
      <c r="F22" s="34"/>
      <c r="G22" s="32"/>
      <c r="H22" s="32"/>
    </row>
    <row r="23" spans="1:8" hidden="1" x14ac:dyDescent="0.3">
      <c r="A23" s="38"/>
      <c r="B23" s="38"/>
      <c r="C23" s="38"/>
      <c r="D23" s="35"/>
      <c r="E23" s="56" t="s">
        <v>57</v>
      </c>
      <c r="F23" s="56"/>
      <c r="G23" s="56"/>
      <c r="H23" s="39"/>
    </row>
    <row r="24" spans="1:8" hidden="1" x14ac:dyDescent="0.3">
      <c r="A24" s="38"/>
      <c r="B24" s="38"/>
      <c r="C24" s="38"/>
      <c r="D24" s="35"/>
      <c r="E24" s="46" t="s">
        <v>59</v>
      </c>
      <c r="F24" s="48">
        <f>96.5/min_source_voltage</f>
        <v>1.6929824561403508</v>
      </c>
      <c r="G24" s="47" t="s">
        <v>25</v>
      </c>
      <c r="H24" s="39"/>
    </row>
    <row r="25" spans="1:8" hidden="1" x14ac:dyDescent="0.3">
      <c r="A25" s="38"/>
      <c r="B25" s="38"/>
      <c r="C25" s="38"/>
      <c r="D25" s="35"/>
      <c r="E25" s="46" t="s">
        <v>46</v>
      </c>
      <c r="F25" s="48">
        <f>(96.5-watts_at_48v)/(VA_limited_current__95W*VA_limited_current__95W)</f>
        <v>3.663400359741201</v>
      </c>
      <c r="G25" s="47" t="s">
        <v>24</v>
      </c>
      <c r="H25" s="39"/>
    </row>
    <row r="26" spans="1:8" hidden="1" x14ac:dyDescent="0.3">
      <c r="A26" s="38"/>
      <c r="B26" s="38"/>
      <c r="C26" s="38"/>
      <c r="D26" s="35"/>
      <c r="E26" s="46" t="s">
        <v>47</v>
      </c>
      <c r="F26" s="49">
        <f>ROUND(((((Round_trip_resistance_at_max_current/Ohms_per_thousand_meters__1_conductor)*1000)/2)*3.2808),0)</f>
        <v>1071</v>
      </c>
      <c r="G26" s="47" t="s">
        <v>37</v>
      </c>
      <c r="H26" s="39"/>
    </row>
    <row r="27" spans="1:8" hidden="1" x14ac:dyDescent="0.3">
      <c r="A27" s="38"/>
      <c r="B27" s="46"/>
      <c r="C27" s="38"/>
      <c r="D27" s="35"/>
      <c r="E27" s="46" t="s">
        <v>60</v>
      </c>
      <c r="F27" s="48">
        <f>VA_limited_current__95W*Round_trip_resistance_at_max_current</f>
        <v>6.2020725388601035</v>
      </c>
      <c r="G27" s="47" t="s">
        <v>26</v>
      </c>
      <c r="H27" s="39"/>
    </row>
    <row r="28" spans="1:8" hidden="1" x14ac:dyDescent="0.3">
      <c r="A28" s="38"/>
      <c r="B28" s="38"/>
      <c r="C28" s="38"/>
      <c r="D28" s="35"/>
      <c r="E28" s="46" t="s">
        <v>48</v>
      </c>
      <c r="F28" s="48">
        <f>min_source_voltage-Voltage_drop_in_wire</f>
        <v>50.797927461139899</v>
      </c>
      <c r="G28" s="47" t="s">
        <v>26</v>
      </c>
      <c r="H28" s="39"/>
    </row>
    <row r="29" spans="1:8" hidden="1" x14ac:dyDescent="0.3">
      <c r="A29" s="38"/>
      <c r="B29" s="38"/>
      <c r="C29" s="38"/>
      <c r="D29" s="35"/>
      <c r="E29" s="46" t="s">
        <v>49</v>
      </c>
      <c r="F29" s="48">
        <f>Voltage_at_remote_end-min_input_voltage</f>
        <v>12.797927461139899</v>
      </c>
      <c r="G29" s="47" t="s">
        <v>26</v>
      </c>
      <c r="H29" s="39"/>
    </row>
    <row r="30" spans="1:8" hidden="1" x14ac:dyDescent="0.3">
      <c r="A30" s="38"/>
      <c r="B30" s="38"/>
      <c r="C30" s="38"/>
      <c r="D30" s="35"/>
      <c r="E30" s="46"/>
      <c r="F30" s="48"/>
      <c r="G30" s="47"/>
      <c r="H30" s="39"/>
    </row>
    <row r="31" spans="1:8" hidden="1" x14ac:dyDescent="0.3">
      <c r="A31" s="38"/>
      <c r="B31" s="38"/>
      <c r="C31" s="38"/>
      <c r="D31" s="35"/>
      <c r="E31" s="57" t="s">
        <v>58</v>
      </c>
      <c r="F31" s="57"/>
      <c r="G31" s="57"/>
      <c r="H31" s="39"/>
    </row>
    <row r="32" spans="1:8" hidden="1" x14ac:dyDescent="0.3">
      <c r="A32" s="38"/>
      <c r="B32" s="38"/>
      <c r="C32" s="38"/>
      <c r="D32" s="35"/>
      <c r="E32" s="46" t="s">
        <v>56</v>
      </c>
      <c r="F32" s="48">
        <f>watts_at_48v/min_input_voltage</f>
        <v>2.263157894736842</v>
      </c>
      <c r="G32" s="47" t="s">
        <v>25</v>
      </c>
      <c r="H32" s="39"/>
    </row>
    <row r="33" spans="1:8" hidden="1" x14ac:dyDescent="0.3">
      <c r="A33" s="38"/>
      <c r="B33" s="38"/>
      <c r="C33" s="38"/>
      <c r="D33" s="35"/>
      <c r="E33" s="46" t="s">
        <v>55</v>
      </c>
      <c r="F33" s="48">
        <f>min_source_voltage-min_input_voltage</f>
        <v>19</v>
      </c>
      <c r="G33" s="47" t="s">
        <v>26</v>
      </c>
      <c r="H33" s="39"/>
    </row>
    <row r="34" spans="1:8" hidden="1" x14ac:dyDescent="0.3">
      <c r="A34" s="38"/>
      <c r="B34" s="38"/>
      <c r="C34" s="38"/>
      <c r="D34" s="35"/>
      <c r="E34" s="46" t="s">
        <v>54</v>
      </c>
      <c r="F34" s="48">
        <f>Maximum_Voltage_Drop/Current_at_Minimum_Input_Voltage_at_Remote_Load</f>
        <v>8.395348837209303</v>
      </c>
      <c r="G34" s="47" t="s">
        <v>24</v>
      </c>
      <c r="H34" s="39"/>
    </row>
    <row r="35" spans="1:8" hidden="1" x14ac:dyDescent="0.3">
      <c r="A35" s="38"/>
      <c r="B35" s="38"/>
      <c r="C35" s="38"/>
      <c r="D35" s="35"/>
      <c r="E35" s="46" t="s">
        <v>51</v>
      </c>
      <c r="F35" s="49">
        <f>ROUND(((((Resistance_if_voltage_limited/Ohms_per_thousand_meters__1_conductor)*1000)/2)*3.2808),0)</f>
        <v>2455</v>
      </c>
      <c r="G35" s="47" t="s">
        <v>37</v>
      </c>
      <c r="H35" s="39"/>
    </row>
    <row r="36" spans="1:8" hidden="1" x14ac:dyDescent="0.3">
      <c r="A36" s="38"/>
      <c r="B36" s="38"/>
      <c r="C36" s="38"/>
      <c r="D36" s="35"/>
      <c r="E36" s="46"/>
      <c r="F36" s="40"/>
      <c r="G36" s="47"/>
      <c r="H36" s="39"/>
    </row>
    <row r="37" spans="1:8" hidden="1" x14ac:dyDescent="0.3">
      <c r="A37" s="31"/>
      <c r="B37" s="32"/>
      <c r="C37" s="32"/>
      <c r="D37" s="32"/>
      <c r="E37" s="33" t="s">
        <v>29</v>
      </c>
      <c r="F37" s="34" t="e">
        <f>EVEN(channels_required_4_pair)/2</f>
        <v>#REF!</v>
      </c>
      <c r="G37" s="32" t="s">
        <v>30</v>
      </c>
      <c r="H37" s="32"/>
    </row>
    <row r="38" spans="1:8" hidden="1" x14ac:dyDescent="0.3">
      <c r="A38" s="31"/>
      <c r="B38" s="32"/>
      <c r="C38" s="32"/>
      <c r="D38" s="32"/>
      <c r="E38" s="33" t="s">
        <v>31</v>
      </c>
      <c r="F38" s="34" t="e">
        <f>number_of_pairs_4*channels_required_4_pair</f>
        <v>#REF!</v>
      </c>
      <c r="G38" s="32" t="s">
        <v>23</v>
      </c>
      <c r="H38" s="32"/>
    </row>
    <row r="39" spans="1:8" hidden="1" x14ac:dyDescent="0.3">
      <c r="A39" s="31"/>
      <c r="B39" s="32"/>
      <c r="C39" s="32"/>
      <c r="D39" s="32"/>
      <c r="E39" s="33"/>
      <c r="F39" s="34"/>
      <c r="G39" s="32"/>
      <c r="H39" s="32"/>
    </row>
    <row r="40" spans="1:8" hidden="1" x14ac:dyDescent="0.3">
      <c r="A40" s="31"/>
      <c r="B40" s="32"/>
      <c r="C40" s="32"/>
      <c r="D40" s="32"/>
      <c r="E40" s="33"/>
      <c r="F40" s="34"/>
      <c r="G40" s="32"/>
      <c r="H40" s="32"/>
    </row>
    <row r="41" spans="1:8" hidden="1" x14ac:dyDescent="0.3">
      <c r="A41" s="31"/>
      <c r="B41" s="32"/>
      <c r="C41" s="32"/>
      <c r="D41" s="32"/>
      <c r="E41" s="33"/>
      <c r="F41" s="34"/>
      <c r="G41" s="32"/>
      <c r="H41" s="32"/>
    </row>
    <row r="42" spans="1:8" hidden="1" x14ac:dyDescent="0.3">
      <c r="A42" s="31"/>
      <c r="B42" s="32"/>
      <c r="C42" s="32"/>
      <c r="D42" s="32"/>
      <c r="E42" s="33"/>
      <c r="F42" s="34"/>
      <c r="G42" s="32"/>
      <c r="H42" s="32"/>
    </row>
    <row r="43" spans="1:8" hidden="1" x14ac:dyDescent="0.3">
      <c r="A43" s="31"/>
      <c r="B43" s="32"/>
      <c r="C43" s="32"/>
      <c r="D43" s="32"/>
      <c r="E43" s="33"/>
      <c r="F43" s="34"/>
      <c r="G43" s="32"/>
      <c r="H43" s="32"/>
    </row>
    <row r="44" spans="1:8" hidden="1" x14ac:dyDescent="0.3">
      <c r="A44" s="31"/>
      <c r="B44" s="32"/>
      <c r="C44" s="32"/>
      <c r="D44" s="32"/>
      <c r="E44" s="33"/>
      <c r="F44" s="34"/>
      <c r="G44" s="32"/>
      <c r="H44" s="32"/>
    </row>
    <row r="45" spans="1:8" hidden="1" x14ac:dyDescent="0.3">
      <c r="A45" s="31"/>
      <c r="B45" s="32"/>
      <c r="C45" s="32"/>
      <c r="D45" s="32"/>
      <c r="E45" s="33"/>
      <c r="F45" s="34"/>
      <c r="G45" s="32"/>
      <c r="H45" s="32"/>
    </row>
    <row r="46" spans="1:8" hidden="1" x14ac:dyDescent="0.3">
      <c r="A46" s="31"/>
      <c r="B46" s="32"/>
      <c r="C46" s="32"/>
      <c r="D46" s="32"/>
      <c r="E46" s="33"/>
      <c r="F46" s="34"/>
      <c r="G46" s="32"/>
      <c r="H46" s="32"/>
    </row>
    <row r="47" spans="1:8" hidden="1" x14ac:dyDescent="0.3">
      <c r="A47" s="31"/>
      <c r="B47" s="32"/>
      <c r="C47" s="32"/>
      <c r="D47" s="32"/>
      <c r="E47" s="33"/>
      <c r="F47" s="34"/>
      <c r="G47" s="32"/>
      <c r="H47" s="32"/>
    </row>
    <row r="48" spans="1:8" hidden="1" x14ac:dyDescent="0.3">
      <c r="A48" s="31"/>
      <c r="B48" s="32"/>
      <c r="C48" s="32"/>
      <c r="D48" s="32"/>
      <c r="E48" s="33"/>
      <c r="F48" s="34"/>
      <c r="G48" s="32"/>
      <c r="H48" s="32"/>
    </row>
    <row r="49" spans="1:8" hidden="1" x14ac:dyDescent="0.3">
      <c r="A49" s="31"/>
      <c r="B49" s="32"/>
      <c r="C49" s="32"/>
      <c r="D49" s="32"/>
      <c r="E49" s="33"/>
      <c r="F49" s="34"/>
      <c r="G49" s="32"/>
      <c r="H49" s="32"/>
    </row>
    <row r="50" spans="1:8" hidden="1" x14ac:dyDescent="0.3">
      <c r="A50" s="31"/>
      <c r="B50" s="32"/>
      <c r="C50" s="32"/>
      <c r="D50" s="32"/>
      <c r="E50" s="33"/>
      <c r="F50" s="34"/>
      <c r="G50" s="32"/>
      <c r="H50" s="32"/>
    </row>
    <row r="51" spans="1:8" hidden="1" x14ac:dyDescent="0.3">
      <c r="A51" s="31"/>
      <c r="B51" s="32"/>
      <c r="C51" s="32"/>
      <c r="D51" s="32"/>
      <c r="E51" s="33"/>
      <c r="F51" s="34"/>
      <c r="G51" s="32"/>
      <c r="H51" s="32"/>
    </row>
    <row r="54" spans="1:8" ht="12.75" hidden="1" customHeight="1" x14ac:dyDescent="0.3">
      <c r="A54" s="31"/>
      <c r="B54" s="32"/>
      <c r="C54" s="32"/>
      <c r="D54" s="32"/>
      <c r="E54" s="33"/>
      <c r="F54" s="34"/>
      <c r="G54" s="32"/>
      <c r="H54" s="32"/>
    </row>
    <row r="55" spans="1:8" hidden="1" x14ac:dyDescent="0.3">
      <c r="A55" s="31"/>
      <c r="B55" s="32"/>
      <c r="C55" s="32"/>
      <c r="D55" s="32"/>
      <c r="E55" s="33"/>
      <c r="F55" s="34"/>
      <c r="G55" s="32"/>
      <c r="H55" s="32"/>
    </row>
    <row r="56" spans="1:8" hidden="1" x14ac:dyDescent="0.3">
      <c r="A56" s="31"/>
      <c r="B56" s="32"/>
      <c r="C56" s="32"/>
      <c r="D56" s="32"/>
      <c r="E56" s="32"/>
      <c r="F56" s="32"/>
      <c r="G56" s="32"/>
      <c r="H56" s="32"/>
    </row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</sheetData>
  <sheetProtection algorithmName="SHA-512" hashValue="OdH6cUgY7ovSFMNkGoDqELK77du7O9vkvulHGBoFx7OR6CQ22MxI4BarV3I4Y0l3qgaU57GWZOgFF3raUpjoMg==" saltValue="kpk9pTaAU+u1XvzTLOOY3g==" spinCount="100000" sheet="1" objects="1" scenarios="1" selectLockedCells="1"/>
  <customSheetViews>
    <customSheetView guid="{80BCE19E-6A83-47B6-B8B9-5AD5475E47AD}" scale="75" showRuler="0">
      <selection activeCell="I26" sqref="A1:I26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2">
    <mergeCell ref="E23:G23"/>
    <mergeCell ref="E31:G31"/>
  </mergeCells>
  <phoneticPr fontId="2" type="noConversion"/>
  <dataValidations count="2">
    <dataValidation type="list" allowBlank="1" showInputMessage="1" showErrorMessage="1" sqref="F13" xr:uid="{00000000-0002-0000-0000-000000000000}">
      <formula1>wire_gages</formula1>
    </dataValidation>
    <dataValidation type="decimal" allowBlank="1" showInputMessage="1" showErrorMessage="1" sqref="F11 F5 F9" xr:uid="{00000000-0002-0000-0000-000001000000}">
      <formula1>5</formula1>
      <formula2>1000</formula2>
    </dataValidation>
  </dataValidation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showRowColHeaders="0" workbookViewId="0">
      <selection activeCell="H5" sqref="H5"/>
    </sheetView>
  </sheetViews>
  <sheetFormatPr defaultColWidth="0" defaultRowHeight="14" zeroHeight="1" x14ac:dyDescent="0.3"/>
  <cols>
    <col min="1" max="1" width="0.33203125" style="9" customWidth="1"/>
    <col min="2" max="2" width="9.08203125" style="9" bestFit="1" customWidth="1"/>
    <col min="3" max="3" width="8.25" style="10" customWidth="1"/>
    <col min="4" max="4" width="8.25" style="9" customWidth="1"/>
    <col min="5" max="5" width="10.08203125" style="10" bestFit="1" customWidth="1"/>
    <col min="6" max="6" width="8.25" style="11" customWidth="1"/>
    <col min="7" max="7" width="10.58203125" style="11" customWidth="1"/>
    <col min="8" max="8" width="10.58203125" style="13" bestFit="1" customWidth="1"/>
    <col min="9" max="9" width="9.58203125" style="13" bestFit="1" customWidth="1"/>
    <col min="10" max="11" width="0" hidden="1" customWidth="1"/>
    <col min="12" max="12" width="8.83203125" style="21" hidden="1" customWidth="1"/>
  </cols>
  <sheetData>
    <row r="1" spans="1:12" s="5" customFormat="1" x14ac:dyDescent="0.3">
      <c r="A1" s="1" t="s">
        <v>1</v>
      </c>
      <c r="B1" s="1" t="s">
        <v>1</v>
      </c>
      <c r="C1" s="2" t="s">
        <v>2</v>
      </c>
      <c r="D1" s="58" t="s">
        <v>3</v>
      </c>
      <c r="E1" s="59"/>
      <c r="F1" s="3" t="s">
        <v>4</v>
      </c>
      <c r="G1" s="3" t="s">
        <v>5</v>
      </c>
      <c r="H1" s="4" t="s">
        <v>6</v>
      </c>
      <c r="I1" s="4" t="s">
        <v>6</v>
      </c>
      <c r="K1"/>
      <c r="L1" s="6"/>
    </row>
    <row r="2" spans="1:12" s="5" customFormat="1" x14ac:dyDescent="0.3">
      <c r="A2" s="1" t="s">
        <v>7</v>
      </c>
      <c r="B2" s="1" t="s">
        <v>7</v>
      </c>
      <c r="C2" s="2" t="s">
        <v>8</v>
      </c>
      <c r="D2" s="1" t="s">
        <v>9</v>
      </c>
      <c r="E2" s="2" t="s">
        <v>10</v>
      </c>
      <c r="F2" s="3" t="s">
        <v>11</v>
      </c>
      <c r="G2" s="3" t="s">
        <v>12</v>
      </c>
      <c r="H2" s="7" t="s">
        <v>13</v>
      </c>
      <c r="I2" s="7" t="s">
        <v>14</v>
      </c>
      <c r="K2"/>
      <c r="L2" s="6"/>
    </row>
    <row r="3" spans="1:12" s="5" customFormat="1" x14ac:dyDescent="0.3">
      <c r="A3" s="1"/>
      <c r="B3" s="1"/>
      <c r="C3" s="2"/>
      <c r="D3" s="1"/>
      <c r="E3" s="2"/>
      <c r="F3" s="3"/>
      <c r="G3" s="8" t="s">
        <v>15</v>
      </c>
      <c r="H3" s="7"/>
      <c r="I3" s="7"/>
      <c r="K3"/>
      <c r="L3" s="6"/>
    </row>
    <row r="4" spans="1:12" x14ac:dyDescent="0.3">
      <c r="G4" s="12">
        <v>6.0899999999999996E-8</v>
      </c>
      <c r="L4" s="6"/>
    </row>
    <row r="5" spans="1:12" x14ac:dyDescent="0.3">
      <c r="A5" s="14">
        <v>-3</v>
      </c>
      <c r="B5" s="14" t="s">
        <v>16</v>
      </c>
      <c r="C5" s="10">
        <f>0.005*92^((36-A5)/39)</f>
        <v>0.46</v>
      </c>
      <c r="D5" s="15">
        <f>C5^2*1000000</f>
        <v>211600</v>
      </c>
      <c r="E5" s="10">
        <f>(C5/2)^2*3.1415926</f>
        <v>0.16619024854</v>
      </c>
      <c r="F5" s="16">
        <v>640.54999999999995</v>
      </c>
      <c r="G5" s="16"/>
      <c r="H5" s="10">
        <f t="shared" ref="H5:H27" si="0">resistivity*1000/(E5/144)</f>
        <v>5.2768439045262405E-2</v>
      </c>
      <c r="I5" s="10">
        <f>H5*3.2808399</f>
        <v>0.17312480028041483</v>
      </c>
      <c r="L5" s="6"/>
    </row>
    <row r="6" spans="1:12" x14ac:dyDescent="0.3">
      <c r="A6" s="14">
        <v>-2</v>
      </c>
      <c r="B6" s="14" t="s">
        <v>17</v>
      </c>
      <c r="C6" s="10">
        <f>0.005*92^((36-A6)/39)</f>
        <v>0.40964183004149557</v>
      </c>
      <c r="D6" s="15">
        <f t="shared" ref="D6:D27" si="1">C6^2*1000000</f>
        <v>167806.42891974555</v>
      </c>
      <c r="E6" s="10">
        <f t="shared" ref="E6:E19" si="2">(C6/2)^2*3.1415926</f>
        <v>0.13179485883167463</v>
      </c>
      <c r="F6" s="16">
        <f>F5*E6/E5</f>
        <v>507.97924406683831</v>
      </c>
      <c r="G6" s="16"/>
      <c r="H6" s="10">
        <f t="shared" si="0"/>
        <v>6.6539773081743123E-2</v>
      </c>
      <c r="I6" s="10">
        <f t="shared" ref="I6:I27" si="3">H6*3.2808399</f>
        <v>0.21830634246352881</v>
      </c>
      <c r="L6" s="6"/>
    </row>
    <row r="7" spans="1:12" x14ac:dyDescent="0.3">
      <c r="A7" s="14">
        <v>-1</v>
      </c>
      <c r="B7" s="14" t="s">
        <v>18</v>
      </c>
      <c r="C7" s="10">
        <f>0.005*92^((36-A7)/39)</f>
        <v>0.3647965846081424</v>
      </c>
      <c r="D7" s="15">
        <f t="shared" si="1"/>
        <v>133076.54814176558</v>
      </c>
      <c r="E7" s="10">
        <f t="shared" si="2"/>
        <v>0.10451807471892863</v>
      </c>
      <c r="F7" s="16">
        <f t="shared" ref="F7:F19" si="4">F6*E7/E6</f>
        <v>402.84585497262731</v>
      </c>
      <c r="G7" s="16"/>
      <c r="H7" s="10">
        <f t="shared" si="0"/>
        <v>8.390510467766768E-2</v>
      </c>
      <c r="I7" s="10">
        <f t="shared" si="3"/>
        <v>0.2752792152401688</v>
      </c>
      <c r="L7" s="6"/>
    </row>
    <row r="8" spans="1:12" x14ac:dyDescent="0.3">
      <c r="A8" s="14">
        <v>0</v>
      </c>
      <c r="B8" s="14" t="s">
        <v>19</v>
      </c>
      <c r="C8" s="10">
        <f>0.005*92^((36-A8)/39)</f>
        <v>0.32486074024297112</v>
      </c>
      <c r="D8" s="15">
        <f t="shared" si="1"/>
        <v>105534.50055121117</v>
      </c>
      <c r="E8" s="17">
        <f t="shared" si="2"/>
        <v>8.2886601494095227E-2</v>
      </c>
      <c r="F8" s="16">
        <f t="shared" si="4"/>
        <v>319.47128699469897</v>
      </c>
      <c r="G8" s="16"/>
      <c r="H8" s="18">
        <f t="shared" si="0"/>
        <v>0.10580238352063137</v>
      </c>
      <c r="I8" s="10">
        <f t="shared" si="3"/>
        <v>0.3471206813695899</v>
      </c>
      <c r="L8" s="6"/>
    </row>
    <row r="9" spans="1:12" x14ac:dyDescent="0.3">
      <c r="A9" s="9">
        <v>1</v>
      </c>
      <c r="B9" s="9">
        <v>1</v>
      </c>
      <c r="C9" s="10">
        <f>0.005*92^((36-A9)/39)</f>
        <v>0.28929684378644693</v>
      </c>
      <c r="D9" s="15">
        <f t="shared" si="1"/>
        <v>83692.663824799878</v>
      </c>
      <c r="E9" s="17">
        <f t="shared" si="2"/>
        <v>6.5732063336569752E-2</v>
      </c>
      <c r="F9" s="16">
        <f t="shared" si="4"/>
        <v>253.3522486435518</v>
      </c>
      <c r="G9" s="16"/>
      <c r="H9" s="18">
        <f t="shared" si="0"/>
        <v>0.13341434232935556</v>
      </c>
      <c r="I9" s="10">
        <f t="shared" si="3"/>
        <v>0.43771109754640869</v>
      </c>
      <c r="L9" s="6"/>
    </row>
    <row r="10" spans="1:12" x14ac:dyDescent="0.3">
      <c r="A10" s="9">
        <v>2</v>
      </c>
      <c r="B10" s="9">
        <v>2</v>
      </c>
      <c r="C10" s="10">
        <f t="shared" ref="C10:C27" si="5">0.005*92^((36-A10)/39)</f>
        <v>0.25762627937806243</v>
      </c>
      <c r="D10" s="15">
        <f t="shared" si="1"/>
        <v>66371.299826183473</v>
      </c>
      <c r="E10" s="17">
        <f t="shared" si="2"/>
        <v>5.2127896096579827E-2</v>
      </c>
      <c r="F10" s="16">
        <f t="shared" si="4"/>
        <v>200.91746740860978</v>
      </c>
      <c r="G10" s="16"/>
      <c r="H10" s="18">
        <f t="shared" si="0"/>
        <v>0.1682323795257753</v>
      </c>
      <c r="I10" s="10">
        <f t="shared" si="3"/>
        <v>0.55194350322010666</v>
      </c>
      <c r="L10" s="6"/>
    </row>
    <row r="11" spans="1:12" x14ac:dyDescent="0.3">
      <c r="A11" s="9">
        <v>3</v>
      </c>
      <c r="B11" s="9">
        <v>3</v>
      </c>
      <c r="C11" s="10">
        <f t="shared" si="5"/>
        <v>0.22942282728524144</v>
      </c>
      <c r="D11" s="15">
        <f t="shared" si="1"/>
        <v>52634.833679553725</v>
      </c>
      <c r="E11" s="17">
        <f t="shared" si="2"/>
        <v>4.1339300997479192E-2</v>
      </c>
      <c r="F11" s="16">
        <f t="shared" si="4"/>
        <v>159.33479543212732</v>
      </c>
      <c r="G11" s="16"/>
      <c r="H11" s="18">
        <f t="shared" si="0"/>
        <v>0.21213711379722547</v>
      </c>
      <c r="I11" s="10">
        <f t="shared" si="3"/>
        <v>0.69598790721677783</v>
      </c>
      <c r="L11" s="6"/>
    </row>
    <row r="12" spans="1:12" x14ac:dyDescent="0.3">
      <c r="A12" s="9">
        <v>4</v>
      </c>
      <c r="B12" s="9">
        <v>4</v>
      </c>
      <c r="C12" s="10">
        <f t="shared" si="5"/>
        <v>0.20430692787482665</v>
      </c>
      <c r="D12" s="15">
        <f t="shared" si="1"/>
        <v>41741.32077764962</v>
      </c>
      <c r="E12" s="17">
        <f t="shared" si="2"/>
        <v>3.2783556117322574E-2</v>
      </c>
      <c r="F12" s="16">
        <f t="shared" si="4"/>
        <v>126.35823735408066</v>
      </c>
      <c r="G12" s="16"/>
      <c r="H12" s="18">
        <f t="shared" si="0"/>
        <v>0.26749996152388761</v>
      </c>
      <c r="I12" s="10">
        <f t="shared" si="3"/>
        <v>0.87762454701603532</v>
      </c>
      <c r="L12" s="6"/>
    </row>
    <row r="13" spans="1:12" x14ac:dyDescent="0.3">
      <c r="A13" s="9">
        <v>6</v>
      </c>
      <c r="B13" s="9">
        <v>6</v>
      </c>
      <c r="C13" s="10">
        <f t="shared" si="5"/>
        <v>0.16202275978373659</v>
      </c>
      <c r="D13" s="15">
        <f t="shared" si="1"/>
        <v>26251.374687938413</v>
      </c>
      <c r="E13" s="17">
        <f t="shared" si="2"/>
        <v>2.0617781114863655E-2</v>
      </c>
      <c r="F13" s="16">
        <f t="shared" si="4"/>
        <v>79.467476636857043</v>
      </c>
      <c r="G13" s="16"/>
      <c r="H13" s="18">
        <f t="shared" si="0"/>
        <v>0.42534159961945994</v>
      </c>
      <c r="I13" s="10">
        <f t="shared" si="3"/>
        <v>1.3954776911613491</v>
      </c>
      <c r="L13" s="6"/>
    </row>
    <row r="14" spans="1:12" x14ac:dyDescent="0.3">
      <c r="A14" s="9">
        <v>8</v>
      </c>
      <c r="B14" s="9">
        <v>8</v>
      </c>
      <c r="C14" s="10">
        <f t="shared" si="5"/>
        <v>0.1284898899954186</v>
      </c>
      <c r="D14" s="15">
        <f t="shared" si="1"/>
        <v>16509.651831034771</v>
      </c>
      <c r="E14" s="17">
        <f t="shared" si="2"/>
        <v>1.2966650005238823E-2</v>
      </c>
      <c r="F14" s="16">
        <f t="shared" si="4"/>
        <v>49.977587336338964</v>
      </c>
      <c r="G14" s="16"/>
      <c r="H14" s="18">
        <f t="shared" si="0"/>
        <v>0.67631963509903337</v>
      </c>
      <c r="I14" s="10">
        <f t="shared" si="3"/>
        <v>2.218896443986349</v>
      </c>
      <c r="L14" s="6"/>
    </row>
    <row r="15" spans="1:12" x14ac:dyDescent="0.3">
      <c r="A15" s="9">
        <v>10</v>
      </c>
      <c r="B15" s="9">
        <v>10</v>
      </c>
      <c r="C15" s="10">
        <f t="shared" si="5"/>
        <v>0.10189711527609703</v>
      </c>
      <c r="D15" s="15">
        <f t="shared" si="1"/>
        <v>10383.022101590208</v>
      </c>
      <c r="E15" s="19">
        <f t="shared" si="2"/>
        <v>8.1548063499980606E-3</v>
      </c>
      <c r="F15" s="16">
        <f t="shared" si="4"/>
        <v>31.431213644487748</v>
      </c>
      <c r="G15" s="16"/>
      <c r="H15" s="20">
        <f t="shared" si="0"/>
        <v>1.07539034326696</v>
      </c>
      <c r="I15" s="10">
        <f t="shared" si="3"/>
        <v>3.5281835462649389</v>
      </c>
      <c r="L15" s="6"/>
    </row>
    <row r="16" spans="1:12" x14ac:dyDescent="0.3">
      <c r="A16" s="9">
        <v>12</v>
      </c>
      <c r="B16" s="9">
        <v>12</v>
      </c>
      <c r="C16" s="17">
        <f t="shared" si="5"/>
        <v>8.0808086161179044E-2</v>
      </c>
      <c r="D16" s="15">
        <f t="shared" si="1"/>
        <v>6529.9467890325368</v>
      </c>
      <c r="E16" s="19">
        <f t="shared" si="2"/>
        <v>5.1286081277045941E-3</v>
      </c>
      <c r="F16" s="16">
        <f t="shared" si="4"/>
        <v>19.767284573321319</v>
      </c>
      <c r="G16" s="16"/>
      <c r="H16" s="20">
        <f t="shared" si="0"/>
        <v>1.7099376247186586</v>
      </c>
      <c r="I16" s="10">
        <f t="shared" si="3"/>
        <v>5.6100315856882021</v>
      </c>
      <c r="L16" s="6"/>
    </row>
    <row r="17" spans="1:12" x14ac:dyDescent="0.3">
      <c r="A17" s="9">
        <v>14</v>
      </c>
      <c r="B17" s="9">
        <v>14</v>
      </c>
      <c r="C17" s="17">
        <f t="shared" si="5"/>
        <v>6.408372573982303E-2</v>
      </c>
      <c r="D17" s="15">
        <f t="shared" si="1"/>
        <v>4106.7239046968571</v>
      </c>
      <c r="E17" s="19">
        <f t="shared" si="2"/>
        <v>3.2254133573096878E-3</v>
      </c>
      <c r="F17" s="16">
        <f t="shared" si="4"/>
        <v>12.431767472370378</v>
      </c>
      <c r="G17" s="16"/>
      <c r="H17" s="20">
        <f t="shared" si="0"/>
        <v>2.7189073239638066</v>
      </c>
      <c r="I17" s="10">
        <f t="shared" si="3"/>
        <v>8.9202996328626831</v>
      </c>
      <c r="L17" s="6"/>
    </row>
    <row r="18" spans="1:12" x14ac:dyDescent="0.3">
      <c r="A18" s="9">
        <v>16</v>
      </c>
      <c r="B18" s="9">
        <v>16</v>
      </c>
      <c r="C18" s="17">
        <f t="shared" si="5"/>
        <v>5.0820704954026831E-2</v>
      </c>
      <c r="D18" s="15">
        <f t="shared" si="1"/>
        <v>2582.7440520242476</v>
      </c>
      <c r="E18" s="19">
        <f t="shared" si="2"/>
        <v>2.0284824003833479E-3</v>
      </c>
      <c r="F18" s="16">
        <f t="shared" si="4"/>
        <v>7.8184154183560111</v>
      </c>
      <c r="G18" s="16"/>
      <c r="H18" s="20">
        <f t="shared" si="0"/>
        <v>4.3232319877868779</v>
      </c>
      <c r="I18" s="10">
        <f t="shared" si="3"/>
        <v>14.183832002487502</v>
      </c>
      <c r="L18" s="6"/>
    </row>
    <row r="19" spans="1:12" x14ac:dyDescent="0.3">
      <c r="A19" s="9">
        <v>18</v>
      </c>
      <c r="B19" s="9">
        <v>18</v>
      </c>
      <c r="C19" s="17">
        <f t="shared" si="5"/>
        <v>4.0302651292624107E-2</v>
      </c>
      <c r="D19" s="15">
        <f t="shared" si="1"/>
        <v>1624.3037012148557</v>
      </c>
      <c r="E19" s="19">
        <f t="shared" si="2"/>
        <v>1.2757251219723004E-3</v>
      </c>
      <c r="F19" s="16">
        <f t="shared" si="4"/>
        <v>4.9170497911775799</v>
      </c>
      <c r="G19" s="16"/>
      <c r="H19" s="20">
        <f t="shared" si="0"/>
        <v>6.8742081259966064</v>
      </c>
      <c r="I19" s="10">
        <f t="shared" si="3"/>
        <v>22.553176300673893</v>
      </c>
      <c r="L19" s="6"/>
    </row>
    <row r="20" spans="1:12" x14ac:dyDescent="0.3">
      <c r="A20" s="9">
        <v>19</v>
      </c>
      <c r="B20" s="9">
        <v>19</v>
      </c>
      <c r="C20" s="17">
        <f t="shared" si="5"/>
        <v>3.5890547458771259E-2</v>
      </c>
      <c r="D20" s="15">
        <f t="shared" si="1"/>
        <v>1288.1313968903121</v>
      </c>
      <c r="E20" s="19">
        <f>(C20/2)^2*3.1415926</f>
        <v>1.0116960160745669E-3</v>
      </c>
      <c r="F20" s="16">
        <f>F19*E20/E19</f>
        <v>3.8993977612386077</v>
      </c>
      <c r="G20" s="16"/>
      <c r="H20" s="20">
        <f t="shared" si="0"/>
        <v>8.668216401628726</v>
      </c>
      <c r="I20" s="10">
        <f t="shared" si="3"/>
        <v>28.439030232297949</v>
      </c>
      <c r="L20" s="6"/>
    </row>
    <row r="21" spans="1:12" x14ac:dyDescent="0.3">
      <c r="A21" s="9">
        <v>20</v>
      </c>
      <c r="B21" s="9">
        <v>20</v>
      </c>
      <c r="C21" s="17">
        <f t="shared" si="5"/>
        <v>3.196145552652653E-2</v>
      </c>
      <c r="D21" s="15">
        <f t="shared" si="1"/>
        <v>1021.5346393741332</v>
      </c>
      <c r="E21" s="19">
        <f t="shared" ref="E21:E27" si="6">(C21/2)^2*3.1415926</f>
        <v>8.0231141592536142E-4</v>
      </c>
      <c r="F21" s="16">
        <f t="shared" ref="F21:F27" si="7">F20*E21/E20</f>
        <v>3.0923630115836533</v>
      </c>
      <c r="G21" s="16"/>
      <c r="H21" s="16">
        <f t="shared" si="0"/>
        <v>10.930419069115963</v>
      </c>
      <c r="I21" s="10">
        <f t="shared" si="3"/>
        <v>35.860955005676509</v>
      </c>
      <c r="L21" s="6"/>
    </row>
    <row r="22" spans="1:12" x14ac:dyDescent="0.3">
      <c r="A22" s="9">
        <v>21</v>
      </c>
      <c r="B22" s="9">
        <v>21</v>
      </c>
      <c r="C22" s="17">
        <f t="shared" si="5"/>
        <v>2.8462498114513474E-2</v>
      </c>
      <c r="D22" s="15">
        <f t="shared" si="1"/>
        <v>810.11379891868307</v>
      </c>
      <c r="E22" s="19">
        <f t="shared" si="6"/>
        <v>6.3626187896020567E-4</v>
      </c>
      <c r="F22" s="16">
        <f t="shared" si="7"/>
        <v>2.4523553586831874</v>
      </c>
      <c r="G22" s="16"/>
      <c r="H22" s="16">
        <f t="shared" si="0"/>
        <v>13.783003964234803</v>
      </c>
      <c r="I22" s="10">
        <f t="shared" si="3"/>
        <v>45.219829347719717</v>
      </c>
      <c r="L22" s="6"/>
    </row>
    <row r="23" spans="1:12" x14ac:dyDescent="0.3">
      <c r="A23" s="9">
        <v>22</v>
      </c>
      <c r="B23" s="9">
        <v>22</v>
      </c>
      <c r="C23" s="17">
        <f t="shared" si="5"/>
        <v>2.5346586554743283E-2</v>
      </c>
      <c r="D23" s="15">
        <f t="shared" si="1"/>
        <v>642.44944997709308</v>
      </c>
      <c r="E23" s="19">
        <f t="shared" si="6"/>
        <v>5.0457860948052637E-4</v>
      </c>
      <c r="F23" s="16">
        <f t="shared" si="7"/>
        <v>1.9448062154197869</v>
      </c>
      <c r="G23" s="16"/>
      <c r="H23" s="16">
        <f t="shared" si="0"/>
        <v>17.380047103123289</v>
      </c>
      <c r="I23" s="10">
        <f t="shared" si="3"/>
        <v>57.0211519998063</v>
      </c>
      <c r="L23" s="6"/>
    </row>
    <row r="24" spans="1:12" x14ac:dyDescent="0.3">
      <c r="A24" s="9">
        <v>23</v>
      </c>
      <c r="B24" s="9">
        <v>23</v>
      </c>
      <c r="C24" s="17">
        <f t="shared" si="5"/>
        <v>2.2571787177370007E-2</v>
      </c>
      <c r="D24" s="15">
        <f t="shared" si="1"/>
        <v>509.48557638048504</v>
      </c>
      <c r="E24" s="19">
        <f t="shared" si="6"/>
        <v>4.0014902914091666E-4</v>
      </c>
      <c r="F24" s="16">
        <f t="shared" si="7"/>
        <v>1.542301445890925</v>
      </c>
      <c r="G24" s="16"/>
      <c r="H24" s="16">
        <f t="shared" si="0"/>
        <v>21.915834754934998</v>
      </c>
      <c r="I24" s="10">
        <f t="shared" si="3"/>
        <v>71.902345105797465</v>
      </c>
      <c r="L24" s="6"/>
    </row>
    <row r="25" spans="1:12" x14ac:dyDescent="0.3">
      <c r="A25" s="9">
        <v>24</v>
      </c>
      <c r="B25" s="9">
        <v>24</v>
      </c>
      <c r="C25" s="17">
        <f t="shared" si="5"/>
        <v>2.0100756970967418E-2</v>
      </c>
      <c r="D25" s="15">
        <f t="shared" si="1"/>
        <v>404.04043080589531</v>
      </c>
      <c r="E25" s="19">
        <f t="shared" si="6"/>
        <v>3.1733260688015315E-4</v>
      </c>
      <c r="F25" s="16">
        <f t="shared" si="7"/>
        <v>1.2231006519504548</v>
      </c>
      <c r="G25" s="16"/>
      <c r="H25" s="16">
        <f t="shared" si="0"/>
        <v>27.635357381701436</v>
      </c>
      <c r="I25" s="10">
        <f t="shared" si="3"/>
        <v>90.667183148645606</v>
      </c>
      <c r="L25" s="6"/>
    </row>
    <row r="26" spans="1:12" x14ac:dyDescent="0.3">
      <c r="A26" s="9">
        <v>25</v>
      </c>
      <c r="B26" s="9">
        <v>25</v>
      </c>
      <c r="C26" s="17">
        <f t="shared" si="5"/>
        <v>1.7900241023492258E-2</v>
      </c>
      <c r="D26" s="15">
        <f t="shared" si="1"/>
        <v>320.41862869911517</v>
      </c>
      <c r="E26" s="19">
        <f t="shared" si="6"/>
        <v>2.5165619820582199E-4</v>
      </c>
      <c r="F26" s="16">
        <f t="shared" si="7"/>
        <v>0.96996291405112589</v>
      </c>
      <c r="G26" s="16"/>
      <c r="H26" s="16">
        <f t="shared" si="0"/>
        <v>34.847542252178542</v>
      </c>
      <c r="I26" s="10">
        <f t="shared" si="3"/>
        <v>114.32920703788322</v>
      </c>
      <c r="L26" s="6"/>
    </row>
    <row r="27" spans="1:12" x14ac:dyDescent="0.3">
      <c r="A27" s="9">
        <v>26</v>
      </c>
      <c r="B27" s="9">
        <v>26</v>
      </c>
      <c r="C27" s="17">
        <f t="shared" si="5"/>
        <v>1.5940624980537436E-2</v>
      </c>
      <c r="D27" s="15">
        <f t="shared" si="1"/>
        <v>254.10352477013413</v>
      </c>
      <c r="E27" s="19">
        <f t="shared" si="6"/>
        <v>1.9957243826294253E-4</v>
      </c>
      <c r="F27" s="16">
        <f t="shared" si="7"/>
        <v>0.76921556139654734</v>
      </c>
      <c r="G27" s="16"/>
      <c r="H27" s="16">
        <f t="shared" si="0"/>
        <v>43.941939459825583</v>
      </c>
      <c r="I27" s="10">
        <f t="shared" si="3"/>
        <v>144.16646826318023</v>
      </c>
      <c r="L27" s="6"/>
    </row>
    <row r="28" spans="1:12" hidden="1" x14ac:dyDescent="0.3">
      <c r="L28" s="6"/>
    </row>
    <row r="29" spans="1:12" hidden="1" x14ac:dyDescent="0.3">
      <c r="L29" s="6"/>
    </row>
    <row r="30" spans="1:12" hidden="1" x14ac:dyDescent="0.3">
      <c r="L30" s="6"/>
    </row>
    <row r="34" spans="1:2" hidden="1" x14ac:dyDescent="0.3">
      <c r="A34" s="12"/>
      <c r="B34" s="12"/>
    </row>
  </sheetData>
  <sheetProtection selectLockedCells="1" selectUnlockedCells="1"/>
  <customSheetViews>
    <customSheetView guid="{80BCE19E-6A83-47B6-B8B9-5AD5475E47AD}" showRuler="0" topLeftCell="B1">
      <selection activeCell="H27" sqref="H16:H27"/>
      <pageMargins left="0.75" right="0.75" top="1" bottom="1" header="0.5" footer="0.5"/>
      <headerFooter alignWithMargins="0"/>
    </customSheetView>
  </customSheetViews>
  <mergeCells count="1">
    <mergeCell ref="D1:E1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Input Parameters</vt:lpstr>
      <vt:lpstr>Wire Resistance Data Set</vt:lpstr>
      <vt:lpstr>Current_at_Minimum_Input_Voltage_at_Remote_Load</vt:lpstr>
      <vt:lpstr>Max_Distance_one_way</vt:lpstr>
      <vt:lpstr>Max_Distance_one_way_if_V_limited</vt:lpstr>
      <vt:lpstr>Maximum_Voltage_Drop</vt:lpstr>
      <vt:lpstr>min_input_voltage</vt:lpstr>
      <vt:lpstr>min_source_voltage</vt:lpstr>
      <vt:lpstr>number_of_cards_required_4_pair</vt:lpstr>
      <vt:lpstr>number_of_pairs_required_4</vt:lpstr>
      <vt:lpstr>ohms_per_thousand_feet</vt:lpstr>
      <vt:lpstr>ohms_per_thousand_meters</vt:lpstr>
      <vt:lpstr>Ohms_per_thousand_meters__1_conductor</vt:lpstr>
      <vt:lpstr>OPTF</vt:lpstr>
      <vt:lpstr>Resistance_if_voltage_limited</vt:lpstr>
      <vt:lpstr>resistivity</vt:lpstr>
      <vt:lpstr>Round_trip_resistance_at_max_current</vt:lpstr>
      <vt:lpstr>VA_limited_current__95W</vt:lpstr>
      <vt:lpstr>Voltage_at_remote_end</vt:lpstr>
      <vt:lpstr>Voltage_drop_in_wire</vt:lpstr>
      <vt:lpstr>watts_at_48v</vt:lpstr>
      <vt:lpstr>wire_gage</vt:lpstr>
      <vt:lpstr>wire_gages</vt:lpstr>
    </vt:vector>
  </TitlesOfParts>
  <Company>Tyco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Buskmiller</dc:creator>
  <cp:lastModifiedBy>Paul Smith</cp:lastModifiedBy>
  <cp:lastPrinted>2005-11-20T12:29:48Z</cp:lastPrinted>
  <dcterms:created xsi:type="dcterms:W3CDTF">2005-09-30T06:31:09Z</dcterms:created>
  <dcterms:modified xsi:type="dcterms:W3CDTF">2023-10-04T20:26:55Z</dcterms:modified>
</cp:coreProperties>
</file>